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DZ203" i="1" s="1"/>
  <c r="G32" i="2" s="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L51" i="2" s="1"/>
  <c r="AA203" i="1"/>
  <c r="AB203" i="1"/>
  <c r="AC203" i="1"/>
  <c r="AD203" i="1"/>
  <c r="AE203" i="1"/>
  <c r="AF203" i="1"/>
  <c r="AG203" i="1"/>
  <c r="AH203" i="1"/>
  <c r="AI203" i="1"/>
  <c r="AJ203" i="1"/>
  <c r="AK203" i="1"/>
  <c r="AL203" i="1"/>
  <c r="AM203" i="1"/>
  <c r="AN203" i="1"/>
  <c r="AO203" i="1"/>
  <c r="AP203" i="1"/>
  <c r="AQ203" i="1"/>
  <c r="AR203" i="1"/>
  <c r="AS203" i="1"/>
  <c r="AT203" i="1"/>
  <c r="L53" i="2" s="1"/>
  <c r="AU203" i="1"/>
  <c r="AV203" i="1"/>
  <c r="AW203" i="1"/>
  <c r="AX203" i="1"/>
  <c r="AY203" i="1"/>
  <c r="AZ203" i="1"/>
  <c r="BA203" i="1"/>
  <c r="BB203" i="1"/>
  <c r="BC203" i="1"/>
  <c r="BD203" i="1"/>
  <c r="BE203" i="1"/>
  <c r="BF203" i="1"/>
  <c r="BG203" i="1"/>
  <c r="BH203" i="1"/>
  <c r="BI203" i="1"/>
  <c r="BJ203" i="1"/>
  <c r="BK203" i="1"/>
  <c r="BL203" i="1"/>
  <c r="BM203" i="1"/>
  <c r="BN203" i="1"/>
  <c r="L55" i="2" s="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L59" i="2" s="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I30" i="3" l="1"/>
  <c r="EB3" i="1"/>
  <c r="EC3" i="1" s="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L30" i="3"/>
  <c r="H30" i="3"/>
  <c r="G41" i="3" s="1"/>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G42" i="3" l="1"/>
  <c r="EC203" i="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l="1"/>
</calcChain>
</file>

<file path=xl/sharedStrings.xml><?xml version="1.0" encoding="utf-8"?>
<sst xmlns="http://schemas.openxmlformats.org/spreadsheetml/2006/main" count="355" uniqueCount="231">
  <si>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</si>
  <si>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</si>
  <si>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</si>
  <si>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</si>
  <si>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</si>
  <si>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</si>
  <si>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</si>
  <si>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</si>
  <si>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</si>
  <si>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</si>
  <si>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</si>
  <si>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</si>
  <si>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</si>
  <si>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</si>
  <si>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</si>
  <si>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</si>
  <si>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</si>
  <si>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</si>
  <si>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</si>
  <si>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</si>
  <si>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</si>
  <si>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</si>
  <si>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</si>
  <si>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</si>
  <si>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</si>
  <si>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</si>
  <si>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</si>
  <si>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</si>
  <si>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</si>
  <si>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</si>
  <si>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</si>
  <si>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</si>
  <si>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</si>
  <si>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</si>
  <si>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</si>
  <si>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</si>
  <si>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</si>
  <si>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</si>
  <si>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</si>
  <si>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</si>
  <si>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</si>
  <si>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</si>
  <si>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</si>
  <si>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</si>
  <si>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</si>
  <si>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</si>
  <si>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</si>
  <si>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</si>
  <si>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</si>
  <si>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</si>
  <si>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</si>
  <si>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</si>
  <si>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</si>
  <si>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</si>
  <si>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</si>
  <si>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</si>
  <si>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</si>
  <si>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</si>
  <si>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</si>
  <si>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</si>
  <si>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</si>
  <si>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</si>
  <si>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</si>
  <si>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</si>
  <si>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</si>
  <si>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</si>
  <si>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</si>
  <si>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</si>
  <si>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</si>
  <si>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</si>
  <si>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</si>
  <si>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</si>
  <si>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</si>
  <si>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</si>
  <si>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</si>
  <si>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</si>
  <si>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</si>
  <si>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</si>
  <si>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</si>
  <si>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</si>
  <si>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</si>
  <si>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</si>
  <si>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</si>
  <si>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</si>
  <si>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</si>
  <si>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</si>
  <si>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</si>
  <si>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</si>
  <si>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</si>
  <si>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</si>
  <si>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</si>
  <si>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</si>
  <si>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</si>
  <si>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</si>
  <si>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</si>
  <si>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</si>
  <si>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</si>
  <si>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</si>
  <si>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</si>
  <si>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</si>
  <si>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</si>
  <si>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</si>
  <si>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</si>
  <si>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</si>
  <si>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</si>
  <si>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</si>
  <si>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</si>
  <si>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</si>
  <si>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</si>
  <si>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</si>
  <si>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</si>
  <si>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</si>
  <si>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</si>
  <si>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</si>
  <si>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</si>
  <si>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</si>
  <si>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</si>
  <si>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</si>
  <si>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</si>
  <si>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</si>
  <si>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</si>
  <si>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</si>
  <si>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</si>
  <si>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</si>
  <si>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</si>
  <si>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</si>
  <si>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</si>
  <si>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</si>
  <si>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</si>
  <si>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</si>
  <si>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</si>
  <si>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</si>
  <si>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</si>
  <si>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</si>
  <si>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</si>
  <si>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</si>
  <si>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</si>
  <si>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</si>
  <si>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</si>
  <si>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</si>
  <si>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</si>
  <si>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</si>
  <si>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</si>
  <si>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</si>
  <si>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</si>
  <si>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</si>
  <si>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</si>
  <si>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</si>
  <si>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</si>
  <si>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</si>
  <si>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</si>
  <si>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</si>
  <si>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</si>
  <si>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</si>
  <si>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</si>
  <si>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</si>
  <si>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</si>
  <si>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</si>
  <si>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</si>
  <si>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</si>
  <si>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</si>
  <si>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</si>
  <si>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</si>
  <si>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</si>
  <si>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</si>
  <si>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</si>
  <si>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</si>
  <si>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</si>
  <si>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</si>
  <si>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</si>
  <si>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</si>
  <si>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</si>
  <si>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</si>
  <si>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</si>
  <si>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</si>
  <si>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</si>
  <si>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</si>
  <si>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</si>
  <si>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</si>
  <si>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</si>
  <si>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</si>
  <si>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</si>
  <si>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</si>
  <si>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</si>
  <si>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</si>
  <si>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</si>
  <si>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</si>
  <si>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</si>
  <si>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</si>
  <si>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</si>
  <si>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</si>
  <si>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</si>
  <si>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</si>
  <si>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</si>
  <si>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</si>
  <si>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</si>
  <si>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</si>
  <si>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</si>
  <si>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MFLNRO&amp;RD</t>
  </si>
  <si>
    <t>Hybrid</t>
  </si>
  <si>
    <t>Yes</t>
  </si>
  <si>
    <t>2019 SPRUCE BEETLE SURVEYS</t>
  </si>
  <si>
    <t>2017*</t>
  </si>
  <si>
    <t>* Includes all trees infested in 2017 and earlier.</t>
  </si>
  <si>
    <t>Ep</t>
  </si>
  <si>
    <t>55°22'40.0"</t>
  </si>
  <si>
    <t>123°20'22.8"</t>
  </si>
  <si>
    <t>Dec-9-19</t>
  </si>
  <si>
    <t>Ac</t>
  </si>
  <si>
    <t>Blackwater</t>
  </si>
  <si>
    <t>093 O06</t>
  </si>
  <si>
    <t>2.5km w. spur  @ 52km Finlay FSR</t>
  </si>
  <si>
    <t>Flat - Gentle slopes</t>
  </si>
  <si>
    <t>No</t>
  </si>
  <si>
    <t>SBl;S(BlEp)</t>
  </si>
  <si>
    <t>0-50%</t>
  </si>
  <si>
    <t>E</t>
  </si>
  <si>
    <t>Stream</t>
  </si>
  <si>
    <t>Ungulate</t>
  </si>
  <si>
    <t>780-840m</t>
  </si>
  <si>
    <t>4WD</t>
  </si>
  <si>
    <t>4WD + Snowmobile</t>
  </si>
  <si>
    <t>Existing roads + Establish new trails</t>
  </si>
  <si>
    <t>Existing</t>
  </si>
  <si>
    <t>Minor 2020/21</t>
  </si>
  <si>
    <t>Poly 29 has susceptible timber, but not in large volume. The once subdominant Pl component is dead from historic IBM and many grey Sx and code 5 have reduced the volume of healthy Sx. The ratio of grey &amp; code 5 to code 1 &amp; code 3 suggests the IBS population is likely on the decline. Determining the operational feasibililty of harvesting/salvage harvesting this stand is recommended. Adequate volume for harvest is questionable. Trap trees could be an effective alternative. Evaluating adjacent stands for IBS activity would assist in determining the most appropriate response.</t>
  </si>
  <si>
    <t>NE, CL</t>
  </si>
  <si>
    <t>Ground Survey</t>
  </si>
  <si>
    <t>FH208040007</t>
  </si>
  <si>
    <t>harvest</t>
  </si>
  <si>
    <t xml:space="preserve">Determine operational feasibility + Salvage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</si>
</sst>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5">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7" borderId="0" xfId="0" applyFont="1" applyFill="1" applyAlignment="1">
      <alignment horizontal="center"/>
    </xf>
    <xf numFmtId="14" fontId="4" fillId="7" borderId="0" xfId="0" applyNumberFormat="1" applyFont="1" applyFill="1" applyAlignment="1">
      <alignment horizontal="center"/>
    </xf>
    <xf numFmtId="0" fontId="4" fillId="0" borderId="0" xfId="0" applyFont="1" applyAlignment="1">
      <alignment horizontal="center"/>
    </xf>
    <xf numFmtId="0" fontId="7" fillId="0" borderId="0" xfId="0" applyFont="1" applyBorder="1" applyAlignment="1">
      <alignment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N1" zoomScale="150" zoomScaleNormal="150" workbookViewId="0">
      <selection activeCell="N3" sqref="N3"/>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140625" style="6" customWidth="1"/>
    <col min="7" max="7" width="8.85546875" style="6" customWidth="1"/>
    <col min="8" max="8" width="9.4257812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208</v>
      </c>
      <c r="AB1" s="32" t="s">
        <v>204</v>
      </c>
      <c r="AC1" s="38" t="s">
        <v>16</v>
      </c>
      <c r="AD1" s="24">
        <v>1</v>
      </c>
      <c r="AE1" s="24">
        <v>2</v>
      </c>
      <c r="AF1" s="24">
        <v>3</v>
      </c>
      <c r="AG1" s="24">
        <v>4</v>
      </c>
      <c r="AH1" s="24">
        <v>5</v>
      </c>
      <c r="AI1" s="24">
        <v>6</v>
      </c>
      <c r="AJ1" s="32" t="s">
        <v>17</v>
      </c>
      <c r="AK1" s="32" t="s">
        <v>208</v>
      </c>
      <c r="AL1" s="32" t="s">
        <v>204</v>
      </c>
      <c r="AM1" s="32" t="s">
        <v>16</v>
      </c>
      <c r="AN1" s="32">
        <v>1</v>
      </c>
      <c r="AO1" s="34">
        <v>2</v>
      </c>
      <c r="AP1" s="32">
        <v>3</v>
      </c>
      <c r="AQ1" s="34">
        <v>4</v>
      </c>
      <c r="AR1" s="32">
        <v>5</v>
      </c>
      <c r="AS1" s="34">
        <v>6</v>
      </c>
      <c r="AT1" s="32" t="s">
        <v>17</v>
      </c>
      <c r="AU1" s="32" t="s">
        <v>208</v>
      </c>
      <c r="AV1" s="32" t="s">
        <v>204</v>
      </c>
      <c r="AW1" s="26" t="s">
        <v>16</v>
      </c>
      <c r="AX1" s="24">
        <v>1</v>
      </c>
      <c r="AY1" s="26">
        <v>2</v>
      </c>
      <c r="AZ1" s="24">
        <v>3</v>
      </c>
      <c r="BA1" s="26">
        <v>4</v>
      </c>
      <c r="BB1" s="24">
        <v>5</v>
      </c>
      <c r="BC1" s="26">
        <v>6</v>
      </c>
      <c r="BD1" s="32" t="s">
        <v>17</v>
      </c>
      <c r="BE1" s="32" t="s">
        <v>208</v>
      </c>
      <c r="BF1" s="32" t="s">
        <v>204</v>
      </c>
      <c r="BG1" s="34" t="s">
        <v>16</v>
      </c>
      <c r="BH1" s="32">
        <v>1</v>
      </c>
      <c r="BI1" s="34">
        <v>2</v>
      </c>
      <c r="BJ1" s="32">
        <v>3</v>
      </c>
      <c r="BK1" s="34">
        <v>4</v>
      </c>
      <c r="BL1" s="32">
        <v>5</v>
      </c>
      <c r="BM1" s="34">
        <v>6</v>
      </c>
      <c r="BN1" s="32" t="s">
        <v>17</v>
      </c>
      <c r="BO1" s="32" t="s">
        <v>197</v>
      </c>
      <c r="BP1" s="32" t="s">
        <v>204</v>
      </c>
      <c r="BQ1" s="26" t="s">
        <v>16</v>
      </c>
      <c r="BR1" s="24">
        <v>1</v>
      </c>
      <c r="BS1" s="26">
        <v>2</v>
      </c>
      <c r="BT1" s="24">
        <v>3</v>
      </c>
      <c r="BU1" s="26">
        <v>4</v>
      </c>
      <c r="BV1" s="24">
        <v>5</v>
      </c>
      <c r="BW1" s="26">
        <v>6</v>
      </c>
      <c r="BX1" s="32" t="s">
        <v>17</v>
      </c>
      <c r="BY1" s="32" t="s">
        <v>197</v>
      </c>
      <c r="BZ1" s="32" t="s">
        <v>204</v>
      </c>
      <c r="CA1" s="34" t="s">
        <v>16</v>
      </c>
      <c r="CB1" s="32">
        <v>1</v>
      </c>
      <c r="CC1" s="34">
        <v>2</v>
      </c>
      <c r="CD1" s="32">
        <v>3</v>
      </c>
      <c r="CE1" s="34">
        <v>4</v>
      </c>
      <c r="CF1" s="32">
        <v>5</v>
      </c>
      <c r="CG1" s="34">
        <v>6</v>
      </c>
      <c r="CH1" s="32" t="s">
        <v>17</v>
      </c>
      <c r="CI1" s="32" t="s">
        <v>197</v>
      </c>
      <c r="CJ1" s="32" t="s">
        <v>204</v>
      </c>
      <c r="CK1" s="26" t="s">
        <v>16</v>
      </c>
      <c r="CL1" s="24">
        <v>1</v>
      </c>
      <c r="CM1" s="26">
        <v>2</v>
      </c>
      <c r="CN1" s="24">
        <v>3</v>
      </c>
      <c r="CO1" s="26">
        <v>4</v>
      </c>
      <c r="CP1" s="24">
        <v>5</v>
      </c>
      <c r="CQ1" s="26">
        <v>6</v>
      </c>
      <c r="CR1" s="32" t="s">
        <v>17</v>
      </c>
      <c r="CS1" s="32" t="s">
        <v>197</v>
      </c>
      <c r="CT1" s="32" t="s">
        <v>204</v>
      </c>
      <c r="CU1" s="34" t="s">
        <v>16</v>
      </c>
      <c r="CV1" s="32">
        <v>1</v>
      </c>
      <c r="CW1" s="34">
        <v>2</v>
      </c>
      <c r="CX1" s="32">
        <v>3</v>
      </c>
      <c r="CY1" s="34">
        <v>4</v>
      </c>
      <c r="CZ1" s="32">
        <v>5</v>
      </c>
      <c r="DA1" s="34">
        <v>6</v>
      </c>
      <c r="DB1" s="32" t="s">
        <v>17</v>
      </c>
      <c r="DC1" s="32" t="s">
        <v>197</v>
      </c>
      <c r="DD1" s="32" t="s">
        <v>204</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208</v>
      </c>
      <c r="EA2" s="23" t="s">
        <v>204</v>
      </c>
      <c r="EB2" s="23" t="s">
        <v>46</v>
      </c>
      <c r="EC2" s="23" t="s">
        <v>47</v>
      </c>
      <c r="ED2" s="70" t="s">
        <v>48</v>
      </c>
      <c r="EE2" s="70"/>
    </row>
    <row r="3" spans="1:135" x14ac:dyDescent="0.2">
      <c r="A3" s="192" t="s">
        <v>209</v>
      </c>
      <c r="B3" s="192" t="s">
        <v>210</v>
      </c>
      <c r="C3" s="180">
        <v>29</v>
      </c>
      <c r="D3" s="180">
        <v>31</v>
      </c>
      <c r="E3" s="180">
        <v>3050</v>
      </c>
      <c r="F3" s="191" t="s">
        <v>207</v>
      </c>
      <c r="G3" s="190" t="s">
        <v>205</v>
      </c>
      <c r="H3" s="190" t="s">
        <v>206</v>
      </c>
      <c r="I3" s="6" t="s">
        <v>198</v>
      </c>
      <c r="J3" s="192" t="s">
        <v>228</v>
      </c>
      <c r="K3" s="6" t="s">
        <v>199</v>
      </c>
      <c r="L3" s="190" t="s">
        <v>226</v>
      </c>
      <c r="M3" s="6" t="s">
        <v>200</v>
      </c>
      <c r="N3" s="6">
        <v>1</v>
      </c>
      <c r="O3" s="180">
        <v>1</v>
      </c>
      <c r="P3" s="181">
        <v>2</v>
      </c>
      <c r="Q3" s="182">
        <v>800</v>
      </c>
      <c r="R3" s="182">
        <v>900</v>
      </c>
      <c r="S3" s="188">
        <v>5</v>
      </c>
      <c r="T3" s="184"/>
      <c r="U3" s="184"/>
      <c r="V3" s="184"/>
      <c r="W3" s="184"/>
      <c r="X3" s="184"/>
      <c r="Y3" s="184"/>
      <c r="Z3" s="184">
        <v>2</v>
      </c>
      <c r="AA3" s="184"/>
      <c r="AB3" s="184">
        <v>10</v>
      </c>
      <c r="AC3" s="186">
        <v>4</v>
      </c>
      <c r="AD3" s="184"/>
      <c r="AE3" s="184"/>
      <c r="AF3" s="184"/>
      <c r="AG3" s="184"/>
      <c r="AH3" s="184">
        <v>2</v>
      </c>
      <c r="AI3" s="184"/>
      <c r="AJ3" s="184"/>
      <c r="AK3" s="184"/>
      <c r="AL3" s="184">
        <v>2</v>
      </c>
      <c r="AM3" s="186">
        <v>3</v>
      </c>
      <c r="AN3" s="184"/>
      <c r="AO3" s="184"/>
      <c r="AP3" s="184"/>
      <c r="AQ3" s="184"/>
      <c r="AR3" s="184"/>
      <c r="AS3" s="184"/>
      <c r="AT3" s="184">
        <v>2</v>
      </c>
      <c r="AU3" s="184"/>
      <c r="AV3" s="184">
        <v>1</v>
      </c>
      <c r="AW3" s="186">
        <v>3</v>
      </c>
      <c r="AX3" s="184">
        <v>1</v>
      </c>
      <c r="AY3" s="184"/>
      <c r="AZ3" s="184"/>
      <c r="BA3" s="184"/>
      <c r="BB3" s="184">
        <v>2</v>
      </c>
      <c r="BC3" s="184"/>
      <c r="BD3" s="184"/>
      <c r="BE3" s="184">
        <v>2</v>
      </c>
      <c r="BF3" s="184"/>
      <c r="BG3" s="186">
        <v>2</v>
      </c>
      <c r="BH3" s="184"/>
      <c r="BI3" s="184"/>
      <c r="BJ3" s="184"/>
      <c r="BK3" s="184"/>
      <c r="BL3" s="184">
        <v>1</v>
      </c>
      <c r="BM3" s="184"/>
      <c r="BN3" s="184"/>
      <c r="BO3" s="184"/>
      <c r="BP3" s="184"/>
      <c r="BQ3" s="186"/>
      <c r="BR3" s="184"/>
      <c r="BS3" s="184"/>
      <c r="BT3" s="184"/>
      <c r="BU3" s="184"/>
      <c r="BV3" s="184">
        <v>1</v>
      </c>
      <c r="BW3" s="184"/>
      <c r="BX3" s="184"/>
      <c r="BY3" s="184"/>
      <c r="BZ3" s="184"/>
      <c r="CA3" s="186"/>
      <c r="CB3" s="184"/>
      <c r="CC3" s="184"/>
      <c r="CD3" s="184"/>
      <c r="CE3" s="184"/>
      <c r="CF3" s="184"/>
      <c r="CG3" s="184"/>
      <c r="CH3" s="184"/>
      <c r="CI3" s="184"/>
      <c r="CJ3" s="184"/>
      <c r="CK3" s="186"/>
      <c r="CL3" s="184"/>
      <c r="CM3" s="184"/>
      <c r="CN3" s="184"/>
      <c r="CO3" s="184"/>
      <c r="CP3" s="184">
        <v>1</v>
      </c>
      <c r="CQ3" s="184"/>
      <c r="CR3" s="184"/>
      <c r="CS3" s="184"/>
      <c r="CT3" s="184"/>
      <c r="CU3" s="186"/>
      <c r="CV3" s="184"/>
      <c r="CW3" s="184"/>
      <c r="CX3" s="184"/>
      <c r="CY3" s="184"/>
      <c r="CZ3" s="184"/>
      <c r="DA3" s="184"/>
      <c r="DB3" s="184"/>
      <c r="DC3" s="184"/>
      <c r="DD3" s="184"/>
      <c r="DE3" s="187">
        <v>2</v>
      </c>
      <c r="DF3" s="184">
        <v>2</v>
      </c>
      <c r="DG3" s="184">
        <v>0</v>
      </c>
      <c r="DH3" s="184">
        <v>5</v>
      </c>
      <c r="DI3" s="184">
        <v>0</v>
      </c>
      <c r="DJ3" s="184">
        <v>0</v>
      </c>
      <c r="DK3" s="184">
        <v>3</v>
      </c>
      <c r="DL3" s="184">
        <v>0</v>
      </c>
      <c r="DM3" s="184">
        <v>8</v>
      </c>
      <c r="DN3" s="184">
        <v>0</v>
      </c>
      <c r="DO3" s="184">
        <v>0</v>
      </c>
      <c r="DP3" s="16"/>
      <c r="DQ3" s="6">
        <f>IF(R3&gt;=1,1,0)</f>
        <v>1</v>
      </c>
      <c r="DR3" s="6">
        <f t="shared" ref="DR3:EA3" si="0">S3+AC3+AM3+AW3+BG3+BQ3+CA3+CK3+CU3</f>
        <v>17</v>
      </c>
      <c r="DS3" s="6">
        <f t="shared" si="0"/>
        <v>1</v>
      </c>
      <c r="DT3" s="6">
        <f t="shared" si="0"/>
        <v>0</v>
      </c>
      <c r="DU3" s="6">
        <f t="shared" si="0"/>
        <v>0</v>
      </c>
      <c r="DV3" s="6">
        <f t="shared" si="0"/>
        <v>0</v>
      </c>
      <c r="DW3" s="6">
        <f t="shared" si="0"/>
        <v>7</v>
      </c>
      <c r="DX3" s="6">
        <f t="shared" si="0"/>
        <v>0</v>
      </c>
      <c r="DY3" s="6">
        <f t="shared" si="0"/>
        <v>4</v>
      </c>
      <c r="DZ3" s="6">
        <f t="shared" si="0"/>
        <v>2</v>
      </c>
      <c r="EA3" s="6">
        <f t="shared" si="0"/>
        <v>13</v>
      </c>
      <c r="EB3" s="6">
        <f>DR3+DS3+DT3+DU3+DV3+DW3+DX3</f>
        <v>25</v>
      </c>
      <c r="EC3" s="6">
        <f>DY3+DZ3+EA3+EB3</f>
        <v>44</v>
      </c>
      <c r="ED3" s="6">
        <f>IF(DF3&gt;=1,1,0)</f>
        <v>1</v>
      </c>
      <c r="EE3" s="6">
        <f>IF(DK3&gt;=1,1,0)</f>
        <v>1</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440</v>
      </c>
      <c r="D8" s="6">
        <f>A8*D3</f>
        <v>13640</v>
      </c>
      <c r="I8" s="96" t="s">
        <v>52</v>
      </c>
      <c r="J8" s="6">
        <f>TOTALS!D20*D3</f>
        <v>5270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310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2170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1</v>
      </c>
      <c r="E14" s="6">
        <v>1</v>
      </c>
      <c r="F14" s="96">
        <f>(T203*0.2125)+(AD203*0.275)+(AN203*0.325)+(AX203*0.375)+(BH203*0.425)+(BR203*0.475)+(CB203*0.525)+(CL203*0.575)+(CV203*0.601)</f>
        <v>0.375</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7</v>
      </c>
      <c r="E18" s="6">
        <v>5</v>
      </c>
      <c r="F18" s="96">
        <f>(X203*0.2125)+(AH203*0.275)+(AR203*0.325)+(BB203*0.375)+(BL203*0.425)+(BV203*0.475)+(CF203*0.525)+(CP203*0.575)+(CZ203*0.601)</f>
        <v>2.7750000000000004</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f t="shared" ref="C22:C27" si="15">F14/B14</f>
        <v>0.375</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f t="shared" si="15"/>
        <v>0.39642857142857146</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2.2727272727272729</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15.909090909090908</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56.81818181818182</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1</v>
      </c>
      <c r="P203" s="43"/>
      <c r="S203" s="44">
        <f>SUM(S3:S202)</f>
        <v>5</v>
      </c>
      <c r="T203" s="29">
        <f t="shared" ref="T203:AI203" si="100">SUM(T3:T202)</f>
        <v>0</v>
      </c>
      <c r="U203" s="29">
        <f t="shared" si="100"/>
        <v>0</v>
      </c>
      <c r="V203" s="29">
        <f t="shared" si="100"/>
        <v>0</v>
      </c>
      <c r="W203" s="29">
        <f t="shared" si="100"/>
        <v>0</v>
      </c>
      <c r="X203" s="29">
        <f t="shared" si="100"/>
        <v>0</v>
      </c>
      <c r="Y203" s="29">
        <f t="shared" si="100"/>
        <v>0</v>
      </c>
      <c r="Z203" s="29">
        <f t="shared" si="100"/>
        <v>2</v>
      </c>
      <c r="AA203" s="29">
        <f t="shared" si="100"/>
        <v>0</v>
      </c>
      <c r="AB203" s="29">
        <f t="shared" si="100"/>
        <v>10</v>
      </c>
      <c r="AC203" s="44">
        <f t="shared" si="100"/>
        <v>4</v>
      </c>
      <c r="AD203" s="29">
        <f t="shared" si="100"/>
        <v>0</v>
      </c>
      <c r="AE203" s="29">
        <f t="shared" si="100"/>
        <v>0</v>
      </c>
      <c r="AF203" s="29">
        <f t="shared" si="100"/>
        <v>0</v>
      </c>
      <c r="AG203" s="29">
        <f t="shared" si="100"/>
        <v>0</v>
      </c>
      <c r="AH203" s="29">
        <f t="shared" si="100"/>
        <v>2</v>
      </c>
      <c r="AI203" s="29">
        <f t="shared" si="100"/>
        <v>0</v>
      </c>
      <c r="AJ203" s="29">
        <f t="shared" ref="AJ203:AY203" si="101">SUM(AJ3:AJ202)</f>
        <v>0</v>
      </c>
      <c r="AK203" s="29">
        <f t="shared" si="101"/>
        <v>0</v>
      </c>
      <c r="AL203" s="29">
        <f t="shared" si="101"/>
        <v>2</v>
      </c>
      <c r="AM203" s="44">
        <f t="shared" si="101"/>
        <v>3</v>
      </c>
      <c r="AN203" s="29">
        <f t="shared" si="101"/>
        <v>0</v>
      </c>
      <c r="AO203" s="29">
        <f t="shared" si="101"/>
        <v>0</v>
      </c>
      <c r="AP203" s="29">
        <f t="shared" si="101"/>
        <v>0</v>
      </c>
      <c r="AQ203" s="29">
        <f t="shared" si="101"/>
        <v>0</v>
      </c>
      <c r="AR203" s="29">
        <f t="shared" si="101"/>
        <v>0</v>
      </c>
      <c r="AS203" s="29">
        <f t="shared" si="101"/>
        <v>0</v>
      </c>
      <c r="AT203" s="29">
        <f t="shared" si="101"/>
        <v>2</v>
      </c>
      <c r="AU203" s="29">
        <f t="shared" si="101"/>
        <v>0</v>
      </c>
      <c r="AV203" s="29">
        <f t="shared" si="101"/>
        <v>1</v>
      </c>
      <c r="AW203" s="44">
        <f t="shared" si="101"/>
        <v>3</v>
      </c>
      <c r="AX203" s="29">
        <f t="shared" si="101"/>
        <v>1</v>
      </c>
      <c r="AY203" s="29">
        <f t="shared" si="101"/>
        <v>0</v>
      </c>
      <c r="AZ203" s="29">
        <f t="shared" ref="AZ203:BO203" si="102">SUM(AZ3:AZ202)</f>
        <v>0</v>
      </c>
      <c r="BA203" s="29">
        <f t="shared" si="102"/>
        <v>0</v>
      </c>
      <c r="BB203" s="29">
        <f t="shared" si="102"/>
        <v>2</v>
      </c>
      <c r="BC203" s="29">
        <f t="shared" si="102"/>
        <v>0</v>
      </c>
      <c r="BD203" s="29">
        <f t="shared" si="102"/>
        <v>0</v>
      </c>
      <c r="BE203" s="29">
        <f t="shared" si="102"/>
        <v>2</v>
      </c>
      <c r="BF203" s="29">
        <f t="shared" si="102"/>
        <v>0</v>
      </c>
      <c r="BG203" s="44">
        <f t="shared" si="102"/>
        <v>2</v>
      </c>
      <c r="BH203" s="29">
        <f t="shared" si="102"/>
        <v>0</v>
      </c>
      <c r="BI203" s="29">
        <f t="shared" si="102"/>
        <v>0</v>
      </c>
      <c r="BJ203" s="29">
        <f t="shared" si="102"/>
        <v>0</v>
      </c>
      <c r="BK203" s="29">
        <f t="shared" si="102"/>
        <v>0</v>
      </c>
      <c r="BL203" s="29">
        <f t="shared" si="102"/>
        <v>1</v>
      </c>
      <c r="BM203" s="29">
        <f t="shared" si="102"/>
        <v>0</v>
      </c>
      <c r="BN203" s="29">
        <f t="shared" si="102"/>
        <v>0</v>
      </c>
      <c r="BO203" s="29">
        <f t="shared" si="102"/>
        <v>0</v>
      </c>
      <c r="BP203" s="29">
        <f t="shared" ref="BP203:CE203" si="103">SUM(BP3:BP202)</f>
        <v>0</v>
      </c>
      <c r="BQ203" s="44">
        <f t="shared" si="103"/>
        <v>0</v>
      </c>
      <c r="BR203" s="29">
        <f t="shared" si="103"/>
        <v>0</v>
      </c>
      <c r="BS203" s="29">
        <f t="shared" si="103"/>
        <v>0</v>
      </c>
      <c r="BT203" s="29">
        <f t="shared" si="103"/>
        <v>0</v>
      </c>
      <c r="BU203" s="29">
        <f t="shared" si="103"/>
        <v>0</v>
      </c>
      <c r="BV203" s="29">
        <f t="shared" si="103"/>
        <v>1</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1</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17</v>
      </c>
      <c r="DS203" s="29">
        <f t="shared" si="106"/>
        <v>1</v>
      </c>
      <c r="DT203" s="29">
        <f t="shared" si="106"/>
        <v>0</v>
      </c>
      <c r="DU203" s="29">
        <f t="shared" si="106"/>
        <v>0</v>
      </c>
      <c r="DV203" s="29">
        <f t="shared" si="106"/>
        <v>0</v>
      </c>
      <c r="DW203" s="29">
        <f t="shared" si="106"/>
        <v>7</v>
      </c>
      <c r="DX203" s="29">
        <f t="shared" si="106"/>
        <v>0</v>
      </c>
      <c r="DY203" s="29">
        <f t="shared" si="106"/>
        <v>4</v>
      </c>
      <c r="DZ203" s="29">
        <f t="shared" si="106"/>
        <v>2</v>
      </c>
      <c r="EA203" s="29">
        <f t="shared" si="106"/>
        <v>13</v>
      </c>
      <c r="EB203" s="29">
        <f t="shared" si="106"/>
        <v>25</v>
      </c>
      <c r="EC203" s="29">
        <f t="shared" si="106"/>
        <v>44</v>
      </c>
      <c r="ED203" s="29">
        <f t="shared" si="106"/>
        <v>1</v>
      </c>
      <c r="EE203" s="29">
        <f t="shared" si="106"/>
        <v>1</v>
      </c>
    </row>
    <row r="204" spans="13:135" x14ac:dyDescent="0.2">
      <c r="ED204" s="28">
        <f>ED203+EE203</f>
        <v>2</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12" workbookViewId="0">
      <selection activeCell="A12" sqref="A12"/>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Blackwater</v>
      </c>
      <c r="F6" s="45"/>
      <c r="H6" s="46" t="s">
        <v>73</v>
      </c>
      <c r="I6" s="45"/>
      <c r="J6" s="136" t="str">
        <f>ENTRY!I3</f>
        <v>MFLNRO&amp;RD</v>
      </c>
      <c r="K6" s="45"/>
      <c r="L6" s="45"/>
      <c r="M6" s="50"/>
      <c r="N6" s="49"/>
    </row>
    <row r="7" spans="1:14" ht="13.5" thickBot="1" x14ac:dyDescent="0.25">
      <c r="A7" s="48"/>
      <c r="C7" s="46" t="s">
        <v>74</v>
      </c>
      <c r="D7" s="45"/>
      <c r="E7" s="136" t="str">
        <f>ENTRY!B3</f>
        <v>093 O06</v>
      </c>
      <c r="F7" s="45"/>
      <c r="H7" s="46" t="s">
        <v>75</v>
      </c>
      <c r="I7" s="45"/>
      <c r="J7" s="136" t="str">
        <f>ENTRY!J3</f>
        <v>FH208040007</v>
      </c>
      <c r="K7" s="45"/>
      <c r="L7" s="45"/>
      <c r="M7" s="50"/>
      <c r="N7" s="49"/>
    </row>
    <row r="8" spans="1:14" ht="13.5" thickBot="1" x14ac:dyDescent="0.25">
      <c r="A8" s="48"/>
      <c r="C8" s="46" t="s">
        <v>76</v>
      </c>
      <c r="D8" s="45"/>
      <c r="E8" s="136">
        <f>ENTRY!C3</f>
        <v>29</v>
      </c>
      <c r="F8" s="45"/>
      <c r="H8" s="46" t="s">
        <v>77</v>
      </c>
      <c r="I8" s="45"/>
      <c r="J8" s="136" t="str">
        <f>ENTRY!L3</f>
        <v>NE, CL</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Dec-9-19</v>
      </c>
      <c r="F10" s="45"/>
      <c r="H10" s="46" t="s">
        <v>81</v>
      </c>
      <c r="I10" s="46" t="s">
        <v>82</v>
      </c>
      <c r="J10" s="136" t="str">
        <f>ENTRY!G3</f>
        <v>55°22'40.0"</v>
      </c>
      <c r="K10" s="46" t="s">
        <v>83</v>
      </c>
      <c r="L10" s="136" t="str">
        <f>ENTRY!H3</f>
        <v>123°20'22.8"</v>
      </c>
      <c r="M10" s="50"/>
      <c r="N10" s="49"/>
    </row>
    <row r="11" spans="1:14" ht="13.5" thickBot="1" x14ac:dyDescent="0.25">
      <c r="A11" s="48"/>
      <c r="B11" s="50"/>
      <c r="C11" s="46" t="s">
        <v>84</v>
      </c>
      <c r="D11" s="45"/>
      <c r="E11" s="136">
        <f>ENTRY!D3</f>
        <v>31</v>
      </c>
      <c r="F11" s="45"/>
      <c r="H11" s="46" t="s">
        <v>85</v>
      </c>
      <c r="I11" s="45"/>
      <c r="J11" s="45"/>
      <c r="K11" s="136">
        <f>ENTRY!E3</f>
        <v>3050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202</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17</v>
      </c>
      <c r="E18" s="80">
        <f>ENTRY!DS203</f>
        <v>1</v>
      </c>
      <c r="F18" s="89">
        <f>ENTRY!DT203</f>
        <v>0</v>
      </c>
      <c r="G18" s="80">
        <f>ENTRY!DU203</f>
        <v>0</v>
      </c>
      <c r="H18" s="89">
        <f>ENTRY!DV203</f>
        <v>0</v>
      </c>
      <c r="I18" s="80">
        <f>ENTRY!DW203</f>
        <v>7</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170</v>
      </c>
      <c r="E20" s="100">
        <f>ENTRY!DS203/ENTRY!DQ203*10</f>
        <v>10</v>
      </c>
      <c r="F20" s="101">
        <f>ENTRY!DT203/ENTRY!DQ203*10</f>
        <v>0</v>
      </c>
      <c r="G20" s="100">
        <f>ENTRY!DU203/ENTRY!DQ203*10</f>
        <v>0</v>
      </c>
      <c r="H20" s="101">
        <f>ENTRY!DV203/ENTRY!DQ203*10</f>
        <v>0</v>
      </c>
      <c r="I20" s="100">
        <f>ENTRY!DW203/ENTRY!DQ203*10</f>
        <v>70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38.636363636363633</v>
      </c>
      <c r="E22" s="100">
        <f>ENTRY!J9/ENTRY!D8*100</f>
        <v>2.2727272727272729</v>
      </c>
      <c r="F22" s="101">
        <f>ENTRY!J10/ENTRY!D8*100</f>
        <v>0</v>
      </c>
      <c r="G22" s="100">
        <f>ENTRY!J11/ENTRY!D8*100</f>
        <v>0</v>
      </c>
      <c r="H22" s="101">
        <f>ENTRY!J12/ENTRY!D8*100</f>
        <v>0</v>
      </c>
      <c r="I22" s="100">
        <f>ENTRY!J13/ENTRY!D8*100</f>
        <v>15.909090909090908</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4</v>
      </c>
      <c r="H31" s="83"/>
      <c r="I31" s="102">
        <f>ENTRY!DY203/ENTRY!DQ203*10</f>
        <v>40</v>
      </c>
      <c r="J31" s="83"/>
      <c r="K31" s="50"/>
      <c r="L31" s="50"/>
      <c r="M31" s="50"/>
      <c r="N31" s="49"/>
    </row>
    <row r="32" spans="1:14" ht="13.5" thickBot="1" x14ac:dyDescent="0.25">
      <c r="A32" s="48"/>
      <c r="B32" s="50"/>
      <c r="C32" s="50"/>
      <c r="D32" s="50"/>
      <c r="E32" s="50"/>
      <c r="F32" s="140" t="s">
        <v>97</v>
      </c>
      <c r="G32" s="84">
        <f>ENTRY!DZ203</f>
        <v>2</v>
      </c>
      <c r="H32" s="85"/>
      <c r="I32" s="103">
        <f>ENTRY!DZ203/ENTRY!DQ203*10</f>
        <v>20</v>
      </c>
      <c r="J32" s="85"/>
      <c r="K32" s="50"/>
      <c r="L32" s="50"/>
      <c r="M32" s="50"/>
      <c r="N32" s="49"/>
    </row>
    <row r="33" spans="1:14" ht="13.5" thickBot="1" x14ac:dyDescent="0.25">
      <c r="A33" s="48"/>
      <c r="C33" s="50"/>
      <c r="D33" s="50"/>
      <c r="E33" s="50"/>
      <c r="F33" s="140" t="s">
        <v>196</v>
      </c>
      <c r="G33" s="86">
        <f>ENTRY!EA203</f>
        <v>13</v>
      </c>
      <c r="H33" s="87"/>
      <c r="I33" s="104">
        <f>ENTRY!EA203/ENTRY!DQ203*10</f>
        <v>130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1</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19</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25</v>
      </c>
      <c r="H43" s="105"/>
      <c r="I43" s="20"/>
      <c r="J43" s="111"/>
      <c r="K43" s="20"/>
      <c r="L43" s="112"/>
      <c r="M43" s="50"/>
      <c r="N43" s="49"/>
    </row>
    <row r="44" spans="1:14" ht="15" customHeight="1" x14ac:dyDescent="0.2">
      <c r="A44" s="48"/>
      <c r="B44" s="52" t="s">
        <v>104</v>
      </c>
      <c r="C44" s="50"/>
      <c r="D44" s="50"/>
      <c r="E44" s="50"/>
      <c r="G44" s="111">
        <f>G43/ENTRY!EC203*100</f>
        <v>56.81818181818182</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202</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5</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12</v>
      </c>
      <c r="M51" s="50"/>
      <c r="N51" s="49"/>
    </row>
    <row r="52" spans="1:14" x14ac:dyDescent="0.2">
      <c r="A52" s="48"/>
      <c r="C52" s="9" t="s">
        <v>113</v>
      </c>
      <c r="D52" s="9">
        <v>5.3</v>
      </c>
      <c r="E52" s="80">
        <f>SUM(ENTRY!AC3:'ENTRY'!AC202)</f>
        <v>4</v>
      </c>
      <c r="F52" s="80">
        <f>SUM(ENTRY!AD3:'ENTRY'!AD202)</f>
        <v>0</v>
      </c>
      <c r="G52" s="80">
        <f>SUM(ENTRY!AE3:'ENTRY'!AE202)</f>
        <v>0</v>
      </c>
      <c r="H52" s="80">
        <f>SUM(ENTRY!AF3:'ENTRY'!AF202)</f>
        <v>0</v>
      </c>
      <c r="I52" s="80">
        <f>SUM(ENTRY!AG3:'ENTRY'!AG202)</f>
        <v>0</v>
      </c>
      <c r="J52" s="80">
        <f>SUM(ENTRY!AH3:'ENTRY'!AH202)</f>
        <v>2</v>
      </c>
      <c r="K52" s="80">
        <f>SUM(ENTRY!AI3:'ENTRY'!AI202)</f>
        <v>0</v>
      </c>
      <c r="L52" s="88">
        <f>ENTRY!AJ203+ENTRY!AK203+ENTRY!AL203</f>
        <v>2</v>
      </c>
      <c r="M52" s="50"/>
      <c r="N52" s="49"/>
    </row>
    <row r="53" spans="1:14" x14ac:dyDescent="0.2">
      <c r="A53" s="48"/>
      <c r="C53" s="9" t="s">
        <v>114</v>
      </c>
      <c r="D53" s="9">
        <v>7.1</v>
      </c>
      <c r="E53" s="80">
        <f>SUM(ENTRY!AM3:'ENTRY'!AM202)</f>
        <v>3</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3</v>
      </c>
      <c r="M53" s="50"/>
      <c r="N53" s="49"/>
    </row>
    <row r="54" spans="1:14" x14ac:dyDescent="0.2">
      <c r="A54" s="48"/>
      <c r="C54" s="9" t="s">
        <v>115</v>
      </c>
      <c r="D54" s="9">
        <v>9.4</v>
      </c>
      <c r="E54" s="80">
        <f>SUM(ENTRY!AW3:'ENTRY'!AW202)</f>
        <v>3</v>
      </c>
      <c r="F54" s="80">
        <f>SUM(ENTRY!AX3:'ENTRY'!AX202)</f>
        <v>1</v>
      </c>
      <c r="G54" s="80">
        <f>SUM(ENTRY!AY3:'ENTRY'!AY202)</f>
        <v>0</v>
      </c>
      <c r="H54" s="80">
        <f>SUM(ENTRY!AZ3:'ENTRY'!AZ202)</f>
        <v>0</v>
      </c>
      <c r="I54" s="80">
        <f>SUM(ENTRY!BA3:'ENTRY'!BA202)</f>
        <v>0</v>
      </c>
      <c r="J54" s="80">
        <f>SUM(ENTRY!BB3:'ENTRY'!BB202)</f>
        <v>2</v>
      </c>
      <c r="K54" s="80">
        <f>SUM(ENTRY!BC3:'ENTRY'!BC202)</f>
        <v>0</v>
      </c>
      <c r="L54" s="88">
        <f>ENTRY!BD203+ENTRY!BE203+ENTRY!BF203</f>
        <v>2</v>
      </c>
      <c r="M54" s="50"/>
      <c r="N54" s="49"/>
    </row>
    <row r="55" spans="1:14" x14ac:dyDescent="0.2">
      <c r="A55" s="48"/>
      <c r="C55" s="9" t="s">
        <v>116</v>
      </c>
      <c r="D55" s="9">
        <v>11.6</v>
      </c>
      <c r="E55" s="80">
        <f>SUM(ENTRY!BG3:'ENTRY'!BG202)</f>
        <v>2</v>
      </c>
      <c r="F55" s="80">
        <f>SUM(ENTRY!BH3:'ENTRY'!BH202)</f>
        <v>0</v>
      </c>
      <c r="G55" s="80">
        <f>SUM(ENTRY!BI3:'ENTRY'!BI202)</f>
        <v>0</v>
      </c>
      <c r="H55" s="80">
        <f>SUM(ENTRY!BJ3:'ENTRY'!BJ202)</f>
        <v>0</v>
      </c>
      <c r="I55" s="80">
        <f>SUM(ENTRY!BK3:'ENTRY'!BK202)</f>
        <v>0</v>
      </c>
      <c r="J55" s="80">
        <f>SUM(ENTRY!BL3:'ENTRY'!BL202)</f>
        <v>1</v>
      </c>
      <c r="K55" s="80">
        <f>SUM(ENTRY!BM3:'ENTRY'!BM202)</f>
        <v>0</v>
      </c>
      <c r="L55" s="88">
        <f>ENTRY!BN203+ENTRY!BO203+ENTRY!BP203</f>
        <v>0</v>
      </c>
      <c r="M55" s="50"/>
      <c r="N55" s="49"/>
    </row>
    <row r="56" spans="1:14" x14ac:dyDescent="0.2">
      <c r="A56" s="48"/>
      <c r="C56" s="9" t="s">
        <v>117</v>
      </c>
      <c r="D56" s="9">
        <v>13.8</v>
      </c>
      <c r="E56" s="80">
        <f>SUM(ENTRY!BQ3:'ENTRY'!BQ202)</f>
        <v>0</v>
      </c>
      <c r="F56" s="80">
        <f>SUM(ENTRY!BR3:'ENTRY'!BR202)</f>
        <v>0</v>
      </c>
      <c r="G56" s="80">
        <f>SUM(ENTRY!BS3:'ENTRY'!BS202)</f>
        <v>0</v>
      </c>
      <c r="H56" s="80">
        <f>SUM(ENTRY!BT3:'ENTRY'!BT202)</f>
        <v>0</v>
      </c>
      <c r="I56" s="80">
        <f>SUM(ENTRY!BU3:'ENTRY'!BU202)</f>
        <v>0</v>
      </c>
      <c r="J56" s="80">
        <f>SUM(ENTRY!BV3:'ENTRY'!BV202)</f>
        <v>1</v>
      </c>
      <c r="K56" s="80">
        <f>SUM(ENTRY!BW3:'ENTRY'!BW202)</f>
        <v>0</v>
      </c>
      <c r="L56" s="88">
        <f>ENTRY!BX203+ENTRY!BY203+ENTRY!BZ203</f>
        <v>0</v>
      </c>
      <c r="M56" s="50"/>
      <c r="N56" s="49"/>
    </row>
    <row r="57" spans="1:14" x14ac:dyDescent="0.2">
      <c r="A57" s="48"/>
      <c r="C57" s="9" t="s">
        <v>118</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0</v>
      </c>
      <c r="F58" s="80">
        <f>SUM(ENTRY!CL3:'ENTRY'!CL202)</f>
        <v>0</v>
      </c>
      <c r="G58" s="80">
        <f>SUM(ENTRY!CM3:'ENTRY'!CM202)</f>
        <v>0</v>
      </c>
      <c r="H58" s="80">
        <f>SUM(ENTRY!CN3:'ENTRY'!CN202)</f>
        <v>0</v>
      </c>
      <c r="I58" s="80">
        <f>SUM(ENTRY!CO3:'ENTRY'!CO202)</f>
        <v>0</v>
      </c>
      <c r="J58" s="80">
        <f>SUM(ENTRY!CP3:'ENTRY'!CP202)</f>
        <v>1</v>
      </c>
      <c r="K58" s="80">
        <f>SUM(ENTRY!CQ3:'ENTRY'!CQ202)</f>
        <v>0</v>
      </c>
      <c r="L58" s="88">
        <f>ENTRY!CR203+ENTRY!CS203+ENTRY!CT203</f>
        <v>0</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17</v>
      </c>
      <c r="F60" s="144">
        <f t="shared" si="0"/>
        <v>1</v>
      </c>
      <c r="G60" s="144">
        <f t="shared" si="0"/>
        <v>0</v>
      </c>
      <c r="H60" s="144">
        <f t="shared" si="0"/>
        <v>0</v>
      </c>
      <c r="I60" s="144">
        <f t="shared" si="0"/>
        <v>0</v>
      </c>
      <c r="J60" s="144">
        <f t="shared" si="0"/>
        <v>7</v>
      </c>
      <c r="K60" s="144">
        <f t="shared" si="0"/>
        <v>0</v>
      </c>
      <c r="L60" s="145">
        <f t="shared" si="0"/>
        <v>19</v>
      </c>
      <c r="N60" s="49"/>
    </row>
    <row r="61" spans="1:14" x14ac:dyDescent="0.2">
      <c r="A61" s="48"/>
      <c r="N61" s="49"/>
    </row>
    <row r="62" spans="1:14" x14ac:dyDescent="0.2">
      <c r="A62" s="48"/>
      <c r="H62" s="143" t="s">
        <v>203</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opLeftCell="A29" workbookViewId="0">
      <selection activeCell="B32" sqref="B32"/>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201</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2</v>
      </c>
      <c r="C10" s="172"/>
      <c r="D10" s="79">
        <f>ENTRY!DG3</f>
        <v>0</v>
      </c>
      <c r="E10" s="79">
        <f>ENTRY!DI3</f>
        <v>0</v>
      </c>
      <c r="F10" s="79">
        <f>ENTRY!DH3</f>
        <v>5</v>
      </c>
      <c r="G10" s="79">
        <f>ENTRY!DJ3</f>
        <v>0</v>
      </c>
      <c r="H10" s="79">
        <f>ENTRY!DF3</f>
        <v>2</v>
      </c>
      <c r="I10" s="79">
        <f>ENTRY!DL3</f>
        <v>0</v>
      </c>
      <c r="J10" s="79">
        <f>ENTRY!DN3</f>
        <v>0</v>
      </c>
      <c r="K10" s="79">
        <f>ENTRY!DM3</f>
        <v>8</v>
      </c>
      <c r="L10" s="79">
        <f>ENTRY!DO3</f>
        <v>0</v>
      </c>
      <c r="M10" s="79">
        <f>ENTRY!DK3</f>
        <v>3</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0</v>
      </c>
      <c r="E30" s="118">
        <f t="shared" si="0"/>
        <v>0</v>
      </c>
      <c r="F30" s="117">
        <f t="shared" si="0"/>
        <v>5</v>
      </c>
      <c r="G30" s="118">
        <f t="shared" si="0"/>
        <v>0</v>
      </c>
      <c r="H30" s="117">
        <f t="shared" si="0"/>
        <v>2</v>
      </c>
      <c r="I30" s="118">
        <f t="shared" si="0"/>
        <v>0</v>
      </c>
      <c r="J30" s="117">
        <f t="shared" si="0"/>
        <v>0</v>
      </c>
      <c r="K30" s="118">
        <f t="shared" si="0"/>
        <v>8</v>
      </c>
      <c r="L30" s="117">
        <f t="shared" si="0"/>
        <v>0</v>
      </c>
      <c r="M30" s="118">
        <f t="shared" si="0"/>
        <v>3</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f>(H30+M30)/ENTRY!L16</f>
        <v>2.5</v>
      </c>
      <c r="N41" s="15"/>
      <c r="O41"/>
    </row>
    <row r="42" spans="1:15" x14ac:dyDescent="0.2">
      <c r="A42" s="14"/>
      <c r="B42" s="20" t="s">
        <v>149</v>
      </c>
      <c r="C42" s="16"/>
      <c r="D42" s="16"/>
      <c r="E42"/>
      <c r="G42" s="98">
        <f>(F30+K30)/ENTRY!L16</f>
        <v>6.5</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581.09504132231405</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tabSelected="1" topLeftCell="A31" zoomScale="150" zoomScaleNormal="150" workbookViewId="0">
      <selection activeCell="B41" sqref="B41:N45"/>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201</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Blackwater</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093 O06</v>
      </c>
      <c r="F7" s="45"/>
      <c r="G7" s="127"/>
      <c r="H7" s="50"/>
      <c r="I7" s="126" t="s">
        <v>75</v>
      </c>
      <c r="J7" s="127"/>
      <c r="K7" s="127"/>
      <c r="L7" s="134" t="str">
        <f>ENTRY!J3</f>
        <v>FH208040007</v>
      </c>
      <c r="M7" s="127"/>
      <c r="N7" s="127"/>
      <c r="O7" s="142"/>
    </row>
    <row r="8" spans="1:15" ht="16.5" thickBot="1" x14ac:dyDescent="0.3">
      <c r="A8" s="14"/>
      <c r="B8" s="126" t="s">
        <v>76</v>
      </c>
      <c r="C8" s="127"/>
      <c r="D8" s="127"/>
      <c r="E8" s="134">
        <f>ENTRY!C3</f>
        <v>29</v>
      </c>
      <c r="F8" s="127"/>
      <c r="G8" s="127"/>
      <c r="H8" s="50"/>
      <c r="I8" s="126" t="s">
        <v>169</v>
      </c>
      <c r="J8" s="127"/>
      <c r="K8" s="127"/>
      <c r="L8" s="134" t="str">
        <f>ENTRY!L3</f>
        <v>NE, CL</v>
      </c>
      <c r="M8" s="127"/>
      <c r="N8" s="127"/>
      <c r="O8" s="142"/>
    </row>
    <row r="9" spans="1:15" ht="16.5" thickBot="1" x14ac:dyDescent="0.3">
      <c r="A9" s="14"/>
      <c r="B9" s="126" t="s">
        <v>84</v>
      </c>
      <c r="C9" s="127"/>
      <c r="D9" s="127"/>
      <c r="E9" s="135">
        <f>ENTRY!D3</f>
        <v>31</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Dec-9-19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55°22'40.0"</v>
      </c>
      <c r="F11" s="133" t="s">
        <v>83</v>
      </c>
      <c r="G11" s="136" t="str">
        <f>ENTRY!H3</f>
        <v>123°20'22.8"</v>
      </c>
      <c r="H11" s="50"/>
      <c r="I11" s="129" t="s">
        <v>85</v>
      </c>
      <c r="J11" s="127"/>
      <c r="K11" s="127"/>
      <c r="L11" s="134">
        <f>ENTRY!E3</f>
        <v>3050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93" t="s">
        <v>211</v>
      </c>
      <c r="F16" s="193"/>
      <c r="G16" s="138"/>
      <c r="H16" s="52" t="s">
        <v>174</v>
      </c>
      <c r="I16" s="50"/>
      <c r="J16" s="98" t="s">
        <v>214</v>
      </c>
      <c r="K16" s="50"/>
      <c r="L16" s="52" t="s">
        <v>175</v>
      </c>
      <c r="M16" s="138" t="s">
        <v>215</v>
      </c>
      <c r="N16" s="50"/>
      <c r="O16" s="15"/>
    </row>
    <row r="17" spans="1:15" x14ac:dyDescent="0.2">
      <c r="A17" s="14"/>
      <c r="B17" s="50"/>
      <c r="C17" s="50"/>
      <c r="D17" s="50"/>
      <c r="E17" s="193"/>
      <c r="F17" s="193"/>
      <c r="G17" s="138"/>
      <c r="H17" s="52"/>
      <c r="I17" s="50"/>
      <c r="J17" s="50"/>
      <c r="K17" s="138"/>
      <c r="L17" s="50"/>
      <c r="M17" s="50"/>
      <c r="N17" s="50"/>
      <c r="O17" s="15"/>
    </row>
    <row r="18" spans="1:15" x14ac:dyDescent="0.2">
      <c r="A18" s="14"/>
      <c r="B18" s="52" t="s">
        <v>176</v>
      </c>
      <c r="C18" s="50"/>
      <c r="D18" s="50"/>
      <c r="E18" s="138" t="s">
        <v>212</v>
      </c>
      <c r="F18" s="138"/>
      <c r="G18" s="138"/>
      <c r="H18" s="52" t="s">
        <v>177</v>
      </c>
      <c r="I18" s="50"/>
      <c r="J18" s="98" t="s">
        <v>217</v>
      </c>
      <c r="K18" s="138"/>
      <c r="L18" s="52" t="s">
        <v>178</v>
      </c>
      <c r="M18" s="138" t="s">
        <v>216</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89" t="s">
        <v>213</v>
      </c>
      <c r="G20" s="98"/>
      <c r="H20" s="52" t="s">
        <v>180</v>
      </c>
      <c r="I20" s="50"/>
      <c r="J20" s="98" t="s">
        <v>218</v>
      </c>
      <c r="K20" s="50"/>
      <c r="L20" s="52" t="s">
        <v>181</v>
      </c>
      <c r="M20" s="50"/>
      <c r="N20" s="138" t="s">
        <v>219</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221</v>
      </c>
      <c r="F24" s="50"/>
      <c r="G24" s="50"/>
      <c r="H24" s="52" t="s">
        <v>184</v>
      </c>
      <c r="I24" s="50"/>
      <c r="J24" s="98" t="s">
        <v>220</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222</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223</v>
      </c>
      <c r="G30" s="50"/>
      <c r="H30" s="50"/>
      <c r="I30" s="52" t="s">
        <v>188</v>
      </c>
      <c r="J30" s="50"/>
      <c r="K30" s="50"/>
      <c r="L30" s="139" t="s">
        <v>137</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137</v>
      </c>
      <c r="F32" s="50"/>
      <c r="G32" s="50"/>
      <c r="H32" s="50"/>
      <c r="I32" s="52" t="s">
        <v>190</v>
      </c>
      <c r="J32" s="50"/>
      <c r="K32" s="50"/>
      <c r="L32" s="98" t="s">
        <v>137</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137</v>
      </c>
      <c r="F34" s="138"/>
      <c r="G34" s="50"/>
      <c r="H34" s="50"/>
      <c r="I34" s="52" t="s">
        <v>192</v>
      </c>
      <c r="J34" s="50"/>
      <c r="K34" s="50"/>
      <c r="L34" s="98" t="s">
        <v>224</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230</v>
      </c>
      <c r="F38" s="177"/>
      <c r="G38" s="131"/>
      <c r="H38" s="50"/>
      <c r="I38" s="156" t="s">
        <v>195</v>
      </c>
      <c r="J38" s="50"/>
      <c r="K38" s="50"/>
      <c r="L38" s="138" t="s">
        <v>227</v>
      </c>
      <c r="M38" s="50"/>
      <c r="N38" s="50"/>
      <c r="O38" s="15"/>
    </row>
    <row r="39" spans="1:15" ht="13.5" customHeight="1" x14ac:dyDescent="0.25">
      <c r="A39" s="14"/>
      <c r="B39" s="155"/>
      <c r="C39" s="131"/>
      <c r="D39" s="131"/>
      <c r="E39" s="176" t="s">
        <v>229</v>
      </c>
      <c r="F39" s="177"/>
      <c r="G39" s="131"/>
      <c r="H39" s="50"/>
      <c r="I39" s="156"/>
      <c r="J39" s="50"/>
      <c r="K39" s="50"/>
      <c r="L39" s="138"/>
      <c r="M39" s="50"/>
      <c r="N39" s="50"/>
      <c r="O39" s="15"/>
    </row>
    <row r="40" spans="1:15" x14ac:dyDescent="0.2">
      <c r="A40" s="14"/>
      <c r="B40"/>
      <c r="C40" s="50"/>
      <c r="D40" s="50"/>
      <c r="E40" s="50"/>
      <c r="F40" s="50"/>
      <c r="G40" s="50"/>
      <c r="H40" s="50"/>
      <c r="I40" s="50"/>
      <c r="J40" s="50"/>
      <c r="K40" s="50"/>
      <c r="L40" s="50"/>
      <c r="M40" s="50"/>
      <c r="N40" s="50"/>
      <c r="O40" s="15"/>
    </row>
    <row r="41" spans="1:15" x14ac:dyDescent="0.2">
      <c r="A41" s="76"/>
      <c r="B41" s="194" t="s">
        <v>225</v>
      </c>
      <c r="C41" s="194"/>
      <c r="D41" s="194"/>
      <c r="E41" s="194"/>
      <c r="F41" s="194"/>
      <c r="G41" s="194"/>
      <c r="H41" s="194"/>
      <c r="I41" s="194"/>
      <c r="J41" s="194"/>
      <c r="K41" s="194"/>
      <c r="L41" s="194"/>
      <c r="M41" s="194"/>
      <c r="N41" s="194"/>
      <c r="O41" s="15"/>
    </row>
    <row r="42" spans="1:15" x14ac:dyDescent="0.2">
      <c r="A42" s="76"/>
      <c r="B42" s="194"/>
      <c r="C42" s="194"/>
      <c r="D42" s="194"/>
      <c r="E42" s="194"/>
      <c r="F42" s="194"/>
      <c r="G42" s="194"/>
      <c r="H42" s="194"/>
      <c r="I42" s="194"/>
      <c r="J42" s="194"/>
      <c r="K42" s="194"/>
      <c r="L42" s="194"/>
      <c r="M42" s="194"/>
      <c r="N42" s="194"/>
      <c r="O42" s="15"/>
    </row>
    <row r="43" spans="1:15" x14ac:dyDescent="0.2">
      <c r="A43" s="76"/>
      <c r="B43" s="194"/>
      <c r="C43" s="194"/>
      <c r="D43" s="194"/>
      <c r="E43" s="194"/>
      <c r="F43" s="194"/>
      <c r="G43" s="194"/>
      <c r="H43" s="194"/>
      <c r="I43" s="194"/>
      <c r="J43" s="194"/>
      <c r="K43" s="194"/>
      <c r="L43" s="194"/>
      <c r="M43" s="194"/>
      <c r="N43" s="194"/>
      <c r="O43" s="15"/>
    </row>
    <row r="44" spans="1:15" x14ac:dyDescent="0.2">
      <c r="A44" s="76"/>
      <c r="B44" s="194"/>
      <c r="C44" s="194"/>
      <c r="D44" s="194"/>
      <c r="E44" s="194"/>
      <c r="F44" s="194"/>
      <c r="G44" s="194"/>
      <c r="H44" s="194"/>
      <c r="I44" s="194"/>
      <c r="J44" s="194"/>
      <c r="K44" s="194"/>
      <c r="L44" s="194"/>
      <c r="M44" s="194"/>
      <c r="N44" s="194"/>
      <c r="O44" s="15"/>
    </row>
    <row r="45" spans="1:15" ht="30" customHeight="1" x14ac:dyDescent="0.2">
      <c r="A45" s="76"/>
      <c r="B45" s="194"/>
      <c r="C45" s="194"/>
      <c r="D45" s="194"/>
      <c r="E45" s="194"/>
      <c r="F45" s="194"/>
      <c r="G45" s="194"/>
      <c r="H45" s="194"/>
      <c r="I45" s="194"/>
      <c r="J45" s="194"/>
      <c r="K45" s="194"/>
      <c r="L45" s="194"/>
      <c r="M45" s="194"/>
      <c r="N45" s="194"/>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x14ac:dyDescent="0.2">
      <c r="A56" s="76"/>
      <c r="B56" s="98"/>
      <c r="C56" s="138"/>
      <c r="D56" s="50"/>
      <c r="E56" s="50"/>
      <c r="F56" s="50"/>
      <c r="G56" s="50"/>
      <c r="H56" s="50"/>
      <c r="I56" s="50"/>
      <c r="J56" s="50"/>
      <c r="K56" s="50"/>
      <c r="L56" s="50"/>
      <c r="M56" s="50"/>
      <c r="N56" s="50"/>
      <c r="O56" s="15"/>
    </row>
    <row r="57" spans="1:15" ht="13.5" thickBot="1" x14ac:dyDescent="0.25">
      <c r="A57" s="77"/>
      <c r="B57" s="137"/>
      <c r="C57" s="78"/>
      <c r="D57" s="21"/>
      <c r="E57" s="21"/>
      <c r="F57" s="21"/>
      <c r="G57" s="21"/>
      <c r="H57" s="21"/>
      <c r="I57" s="21"/>
      <c r="J57" s="21"/>
      <c r="K57" s="21"/>
      <c r="L57" s="21"/>
      <c r="M57" s="21"/>
      <c r="N57" s="21"/>
      <c r="O57" s="19"/>
    </row>
    <row r="58" spans="1:15" ht="13.5" thickTop="1" x14ac:dyDescent="0.2"/>
  </sheetData>
  <mergeCells count="2">
    <mergeCell ref="E16:F17"/>
    <mergeCell ref="B41:N45"/>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2020-01-19T01:14:07Z</dcterms:modified>
</cp:coreProperties>
</file>